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985" windowWidth="15480" windowHeight="6615" tabRatio="637" activeTab="0"/>
  </bookViews>
  <sheets>
    <sheet name="Grand Totals" sheetId="1" r:id="rId1"/>
    <sheet name="Electricity" sheetId="2" r:id="rId2"/>
    <sheet name="Stationary Combustion" sheetId="3" r:id="rId3"/>
    <sheet name="Mobile Sources" sheetId="4" r:id="rId4"/>
    <sheet name="Emission factors" sheetId="5" r:id="rId5"/>
  </sheets>
  <definedNames/>
  <calcPr fullCalcOnLoad="1"/>
</workbook>
</file>

<file path=xl/comments2.xml><?xml version="1.0" encoding="utf-8"?>
<comments xmlns="http://schemas.openxmlformats.org/spreadsheetml/2006/main">
  <authors>
    <author>Eric Christensen</author>
  </authors>
  <commentLis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0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</commentList>
</comments>
</file>

<file path=xl/comments3.xml><?xml version="1.0" encoding="utf-8"?>
<comments xmlns="http://schemas.openxmlformats.org/spreadsheetml/2006/main">
  <authors>
    <author>Eric Christensen</author>
  </authors>
  <commentList>
    <comment ref="B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E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B-3</t>
        </r>
      </text>
    </comment>
    <comment ref="C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D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Source: Climate Leaders Stationary Combustion Guidance, Table A-1</t>
        </r>
      </text>
    </comment>
    <comment ref="B12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3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B14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Closed in 2001</t>
        </r>
      </text>
    </comment>
    <comment ref="D10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2005 value, keep constant in future</t>
        </r>
      </text>
    </comment>
    <comment ref="D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2005 value, keep constant in future</t>
        </r>
      </text>
    </comment>
    <comment ref="B1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25,669 ccf
</t>
        </r>
      </text>
    </comment>
  </commentList>
</comments>
</file>

<file path=xl/comments4.xml><?xml version="1.0" encoding="utf-8"?>
<comments xmlns="http://schemas.openxmlformats.org/spreadsheetml/2006/main">
  <authors>
    <author>Eric Christensen</author>
  </authors>
  <commentList>
    <comment ref="B5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B6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5</t>
        </r>
      </text>
    </comment>
    <comment ref="G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I8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Climate Leaders Mobile Sources Guidance, Table 3</t>
        </r>
      </text>
    </comment>
    <comment ref="D9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Toyota Sienna, assumed 1999.  fueleconomy.gov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Eric Christensen
</t>
        </r>
        <r>
          <rPr>
            <sz val="8"/>
            <rFont val="Tahoma"/>
            <family val="0"/>
          </rPr>
          <t>For typical recent model Lexus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Eric Christensen
</t>
        </r>
        <r>
          <rPr>
            <sz val="8"/>
            <rFont val="Tahoma"/>
            <family val="0"/>
          </rPr>
          <t>Estimated</t>
        </r>
      </text>
    </comment>
    <comment ref="C11" authorId="0">
      <text>
        <r>
          <rPr>
            <b/>
            <sz val="8"/>
            <rFont val="Tahoma"/>
            <family val="0"/>
          </rPr>
          <t>Eric Christensen:</t>
        </r>
        <r>
          <rPr>
            <sz val="8"/>
            <rFont val="Tahoma"/>
            <family val="0"/>
          </rPr>
          <t xml:space="preserve">
Assumed, conservative</t>
        </r>
      </text>
    </comment>
  </commentList>
</comments>
</file>

<file path=xl/sharedStrings.xml><?xml version="1.0" encoding="utf-8"?>
<sst xmlns="http://schemas.openxmlformats.org/spreadsheetml/2006/main" count="197" uniqueCount="153">
  <si>
    <t xml:space="preserve">Pleasanton Corporate Headquarters </t>
  </si>
  <si>
    <t>Hayward Research Facility</t>
  </si>
  <si>
    <t>La Palma Distribution Center, LA</t>
  </si>
  <si>
    <t xml:space="preserve">Bedford Distribution Center, Chicago </t>
  </si>
  <si>
    <t>Dayton Distribution Center</t>
  </si>
  <si>
    <t>Fuel Use (therms)</t>
  </si>
  <si>
    <t>Diesel Fuel</t>
  </si>
  <si>
    <t>Mail van</t>
  </si>
  <si>
    <t>Cargo van</t>
  </si>
  <si>
    <t>No refrigerant emissions.  Scott Miller reported that all facilities use CFCs or HCFCs.</t>
  </si>
  <si>
    <t>Groveport Distribution</t>
  </si>
  <si>
    <t>OH</t>
  </si>
  <si>
    <t>Lexus</t>
  </si>
  <si>
    <t>Infiniti</t>
  </si>
  <si>
    <t>Acura</t>
  </si>
  <si>
    <t>Year 2004 eGRID Subregion Emission Factors</t>
  </si>
  <si>
    <t>(Source: eGRID2006 Version 2.1, April 2007)</t>
  </si>
  <si>
    <t>Code</t>
  </si>
  <si>
    <t>eGRID Subregion Name</t>
  </si>
  <si>
    <t>AKGD</t>
  </si>
  <si>
    <t>ASCC Alaska Grid </t>
  </si>
  <si>
    <t>AKMS</t>
  </si>
  <si>
    <t>ASCC Miscellaneous </t>
  </si>
  <si>
    <t>AZNM</t>
  </si>
  <si>
    <t>WECC Southwest </t>
  </si>
  <si>
    <t>CAMX</t>
  </si>
  <si>
    <t>WECC California </t>
  </si>
  <si>
    <t>ERCT</t>
  </si>
  <si>
    <t>ERCOT All </t>
  </si>
  <si>
    <t>FRCC</t>
  </si>
  <si>
    <t>FRCC All </t>
  </si>
  <si>
    <t>HIMS</t>
  </si>
  <si>
    <t>HICC Miscellaneous </t>
  </si>
  <si>
    <t>HIOA</t>
  </si>
  <si>
    <t>HICC Oahu </t>
  </si>
  <si>
    <t>MROE</t>
  </si>
  <si>
    <t>MRO East </t>
  </si>
  <si>
    <t>MROW</t>
  </si>
  <si>
    <t>MRO West </t>
  </si>
  <si>
    <t>NEWE</t>
  </si>
  <si>
    <t>NPCC New England </t>
  </si>
  <si>
    <t>NWPP</t>
  </si>
  <si>
    <t>WECC Northwest </t>
  </si>
  <si>
    <t>NYCW</t>
  </si>
  <si>
    <t>NPCC NYC/Westchester </t>
  </si>
  <si>
    <t>NYLI</t>
  </si>
  <si>
    <t>NPCC Long Island </t>
  </si>
  <si>
    <t>NYUP</t>
  </si>
  <si>
    <t>NPCC Upstate NY </t>
  </si>
  <si>
    <t>RFCE</t>
  </si>
  <si>
    <t>RFC East </t>
  </si>
  <si>
    <t>RFCM</t>
  </si>
  <si>
    <t>RFC Michigan </t>
  </si>
  <si>
    <t>RFCW</t>
  </si>
  <si>
    <t>RFC West </t>
  </si>
  <si>
    <t>RMPA</t>
  </si>
  <si>
    <t>WECC Rockies </t>
  </si>
  <si>
    <t>SPNO</t>
  </si>
  <si>
    <t>SPP North </t>
  </si>
  <si>
    <t>SPSO</t>
  </si>
  <si>
    <t>SPP South </t>
  </si>
  <si>
    <t>SRMV</t>
  </si>
  <si>
    <t>SERC Mississippi Valley </t>
  </si>
  <si>
    <t>SRMW</t>
  </si>
  <si>
    <t>SERC Midwest </t>
  </si>
  <si>
    <t>SRSO</t>
  </si>
  <si>
    <t>SERC South </t>
  </si>
  <si>
    <t>SRTV</t>
  </si>
  <si>
    <t>SERC Tennessee Valley </t>
  </si>
  <si>
    <t>SRVC</t>
  </si>
  <si>
    <t>US Average</t>
  </si>
  <si>
    <t>Total emissions</t>
  </si>
  <si>
    <t>Reductions from green power</t>
  </si>
  <si>
    <t>Net emissions</t>
  </si>
  <si>
    <t>Green Power</t>
  </si>
  <si>
    <t>Non-baseload eGRID Emission Rates</t>
  </si>
  <si>
    <t>Renewable Project</t>
  </si>
  <si>
    <t xml:space="preserve">CO2 Reductions (metric t CO2) </t>
  </si>
  <si>
    <t xml:space="preserve">CH4 Reductions (kg CH4) </t>
  </si>
  <si>
    <t xml:space="preserve">N2O Reductions (kg N2O) </t>
  </si>
  <si>
    <t>Geysers 11</t>
  </si>
  <si>
    <t xml:space="preserve">CH4 Emissions (kg CH4) </t>
  </si>
  <si>
    <t xml:space="preserve">N2O Emissions (kg N2O) </t>
  </si>
  <si>
    <t>Year</t>
  </si>
  <si>
    <r>
      <t>lb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 MWh</t>
    </r>
  </si>
  <si>
    <r>
      <t>lb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/ MWh</t>
    </r>
  </si>
  <si>
    <r>
      <t>lb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O/ MWh</t>
    </r>
  </si>
  <si>
    <t>eGRID Emission Rates</t>
  </si>
  <si>
    <t>lb CO2/
MWh</t>
  </si>
  <si>
    <t>lb CH4/
MWh</t>
  </si>
  <si>
    <t>lb N2O/
MWh</t>
  </si>
  <si>
    <t>Emissions Source</t>
  </si>
  <si>
    <t>Electricity</t>
  </si>
  <si>
    <t>Stationary combustion</t>
  </si>
  <si>
    <t>Mobile sources</t>
  </si>
  <si>
    <t>CH4</t>
  </si>
  <si>
    <t>N2O</t>
  </si>
  <si>
    <t>CO2 Emission Factors</t>
  </si>
  <si>
    <t>Gasoline</t>
  </si>
  <si>
    <t>kg CO2/gallon</t>
  </si>
  <si>
    <t>Global warming potential</t>
  </si>
  <si>
    <t>Diesel fuel</t>
  </si>
  <si>
    <t>Com-bined MPG</t>
  </si>
  <si>
    <t xml:space="preserve">CH4 Emission Factor 
(g/mile) </t>
  </si>
  <si>
    <t xml:space="preserve">N2O Emission Factor 
(g/mile) </t>
  </si>
  <si>
    <t>CH4 Global Warming Potential</t>
  </si>
  <si>
    <t>N2O Global Warming Potential</t>
  </si>
  <si>
    <t>Vehicle Model</t>
  </si>
  <si>
    <t>Mileage in Base Year</t>
  </si>
  <si>
    <t>Fuel Consumed (gallons)</t>
  </si>
  <si>
    <t>Distillate Fuel Oil (#1, 2, 4)</t>
  </si>
  <si>
    <t>State</t>
  </si>
  <si>
    <t>IL</t>
  </si>
  <si>
    <t>CA</t>
  </si>
  <si>
    <t>NJ</t>
  </si>
  <si>
    <t>Gasoline subtotal</t>
  </si>
  <si>
    <t>CH4 Emission Factor (g/MMBtu)</t>
  </si>
  <si>
    <t>N2O Emission Factor (g/MMBtu)</t>
  </si>
  <si>
    <t>Shaklee Total Emissions Summary</t>
  </si>
  <si>
    <t>Shaklee Electricity Emissions</t>
  </si>
  <si>
    <t>Shaklee Stationary Combustion Emissions</t>
  </si>
  <si>
    <t>Shaklee Mobile Sources Emissions Calculations</t>
  </si>
  <si>
    <t>MMBtu/gal HHV</t>
  </si>
  <si>
    <t>Heat Content</t>
  </si>
  <si>
    <t>Fuel Use (MMBtu)</t>
  </si>
  <si>
    <t>Fuel Use (gallons)</t>
  </si>
  <si>
    <t>Btu/cubic ft HHV</t>
  </si>
  <si>
    <t>Facility</t>
  </si>
  <si>
    <t>Purchased Electricity (kWh)</t>
  </si>
  <si>
    <t xml:space="preserve">CO2 Emissions (metric t CO2) </t>
  </si>
  <si>
    <t>Natural Gas</t>
  </si>
  <si>
    <t>of total</t>
  </si>
  <si>
    <t>SERC Virginia/Carolina</t>
  </si>
  <si>
    <t>eGRID Subregion</t>
  </si>
  <si>
    <t>CO2 Emission Factor (kg CO2/MMBtu)</t>
  </si>
  <si>
    <t>Reductions from direct offsets</t>
  </si>
  <si>
    <t>See discussion below.</t>
  </si>
  <si>
    <t>Offsets:</t>
  </si>
  <si>
    <t>Shaklee purchased 500 tons of 2006 vintage offsets from Green Mountain Energy in September 2008.</t>
  </si>
  <si>
    <t>For 2006, the use of offsets from a project not using the Climate Leaders offset methodologies was approved by Bella Tonkonogy at EPA Climate Leaders.</t>
  </si>
  <si>
    <t>Green power purchased</t>
  </si>
  <si>
    <t>kWh</t>
  </si>
  <si>
    <t xml:space="preserve">These were from U.S. wastewater treatment projects, with start dates in 2000 and 2001.  </t>
  </si>
  <si>
    <t>Emission reductions were quantified using the CDM methodology ACM0014 Avoided Methane Emissions from Wastewater Treatement.</t>
  </si>
  <si>
    <t>The offsets were certified through the Voluntary Carbon Standard (VCS).</t>
  </si>
  <si>
    <t>See projects details in "Shaklee Carbon Offsets for EPA Climate Leaders.doc"</t>
  </si>
  <si>
    <t>Total CO2-Equivalent Emissions (t CO2e)</t>
  </si>
  <si>
    <t>Total CO2-Equivalent Reductions (t CO2e)</t>
  </si>
  <si>
    <t xml:space="preserve">CO2 Emissions (t CO2) </t>
  </si>
  <si>
    <t>t CO2e</t>
  </si>
  <si>
    <t>Eligible Reductions (t CO2e)</t>
  </si>
  <si>
    <t xml:space="preserve">Green power can only reduce electricity emissions, </t>
  </si>
  <si>
    <t>so the reduction cannot be greater than electricity emissions.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</si>
</sst>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Blue]General"/>
    <numFmt numFmtId="176" formatCode="#,##0.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0000%"/>
    <numFmt numFmtId="181" formatCode="0.00000000000000000%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%"/>
    <numFmt numFmtId="187" formatCode="0.0000%"/>
    <numFmt numFmtId="188" formatCode="0_)"/>
    <numFmt numFmtId="189" formatCode="0.0_)"/>
    <numFmt numFmtId="190" formatCode="0.00_)"/>
    <numFmt numFmtId="191" formatCode="0.000_)"/>
    <numFmt numFmtId="192" formatCode="#,##0.000"/>
    <numFmt numFmtId="193" formatCode="#,##0.0000"/>
    <numFmt numFmtId="194" formatCode="#,##0.00000"/>
    <numFmt numFmtId="195" formatCode="#,##0.000000"/>
    <numFmt numFmtId="196" formatCode="&quot;$&quot;#,##0"/>
    <numFmt numFmtId="197" formatCode="&quot;$&quot;#,##0.0"/>
    <numFmt numFmtId="198" formatCode="&quot;$&quot;#,##0.00"/>
    <numFmt numFmtId="199" formatCode="0.0E+00"/>
  </numFmts>
  <fonts count="12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 Narrow"/>
      <family val="0"/>
    </font>
    <font>
      <b/>
      <vertAlign val="subscript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5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 quotePrefix="1">
      <alignment/>
      <protection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168" fontId="4" fillId="2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171" fontId="4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92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3" fillId="0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168" fontId="3" fillId="0" borderId="15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9" fontId="4" fillId="0" borderId="0" xfId="22" applyNumberFormat="1" applyFont="1" applyFill="1" applyBorder="1" applyAlignment="1">
      <alignment/>
    </xf>
    <xf numFmtId="172" fontId="4" fillId="0" borderId="0" xfId="22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3" fillId="0" borderId="21" xfId="22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_Store_List (08.01.03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85725</xdr:rowOff>
    </xdr:from>
    <xdr:to>
      <xdr:col>13</xdr:col>
      <xdr:colOff>57150</xdr:colOff>
      <xdr:row>24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5725"/>
          <a:ext cx="517207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1.28125" style="0" customWidth="1"/>
    <col min="2" max="2" width="8.421875" style="0" customWidth="1"/>
    <col min="3" max="3" width="11.421875" style="0" customWidth="1"/>
    <col min="4" max="4" width="6.421875" style="0" customWidth="1"/>
    <col min="5" max="5" width="6.8515625" style="0" customWidth="1"/>
    <col min="6" max="8" width="8.8515625" style="0" customWidth="1"/>
    <col min="9" max="9" width="9.28125" style="0" customWidth="1"/>
    <col min="10" max="11" width="8.8515625" style="0" customWidth="1"/>
    <col min="12" max="12" width="9.28125" style="0" customWidth="1"/>
    <col min="13" max="13" width="13.7109375" style="0" customWidth="1"/>
    <col min="14" max="14" width="10.7109375" style="0" customWidth="1"/>
    <col min="15" max="16384" width="8.8515625" style="0" customWidth="1"/>
  </cols>
  <sheetData>
    <row r="1" ht="12.75">
      <c r="A1" s="1" t="s">
        <v>118</v>
      </c>
    </row>
    <row r="2" ht="12.75">
      <c r="A2" s="87">
        <v>2006</v>
      </c>
    </row>
    <row r="3" ht="12.75">
      <c r="A3" s="1"/>
    </row>
    <row r="4" spans="1:14" ht="12.75">
      <c r="A4" s="41" t="s">
        <v>91</v>
      </c>
      <c r="B4" s="21"/>
      <c r="C4" s="45"/>
      <c r="D4" s="21"/>
      <c r="E4" s="22"/>
      <c r="F4" s="23"/>
      <c r="G4" s="16"/>
      <c r="H4" s="16"/>
      <c r="I4" s="16"/>
      <c r="J4" s="16"/>
      <c r="K4" s="16"/>
      <c r="L4" s="16"/>
      <c r="M4" s="16"/>
      <c r="N4" s="16"/>
    </row>
    <row r="5" spans="1:14" ht="12.75">
      <c r="A5" s="37" t="s">
        <v>92</v>
      </c>
      <c r="B5" s="23" t="s">
        <v>149</v>
      </c>
      <c r="C5" s="46">
        <f>Electricity!H14</f>
        <v>2524.536062152381</v>
      </c>
      <c r="D5" s="82">
        <f>C5/$C$8</f>
        <v>0.8396723530426089</v>
      </c>
      <c r="E5" s="24" t="s">
        <v>131</v>
      </c>
      <c r="F5" s="23"/>
      <c r="G5" s="16"/>
      <c r="H5" s="16"/>
      <c r="I5" s="16"/>
      <c r="J5" s="16"/>
      <c r="K5" s="16"/>
      <c r="L5" s="16"/>
      <c r="M5" s="16"/>
      <c r="N5" s="16"/>
    </row>
    <row r="6" spans="1:14" ht="12.75">
      <c r="A6" s="37" t="s">
        <v>93</v>
      </c>
      <c r="B6" s="23" t="s">
        <v>149</v>
      </c>
      <c r="C6" s="46">
        <f>'Stationary Combustion'!F17</f>
        <v>473.9320509149572</v>
      </c>
      <c r="D6" s="82">
        <f>C6/$C$8</f>
        <v>0.1576319888394811</v>
      </c>
      <c r="E6" s="24"/>
      <c r="F6" s="23"/>
      <c r="G6" s="16"/>
      <c r="H6" s="16"/>
      <c r="I6" s="16"/>
      <c r="J6" s="16"/>
      <c r="K6" s="16"/>
      <c r="L6" s="16"/>
      <c r="M6" s="16"/>
      <c r="N6" s="16"/>
    </row>
    <row r="7" spans="1:14" ht="12.75">
      <c r="A7" s="37" t="s">
        <v>94</v>
      </c>
      <c r="B7" s="23" t="s">
        <v>149</v>
      </c>
      <c r="C7" s="46">
        <f>'Mobile Sources'!F17</f>
        <v>8.104692390119048</v>
      </c>
      <c r="D7" s="83">
        <f>C7/$C$8</f>
        <v>0.0026956581179100702</v>
      </c>
      <c r="E7" s="24"/>
      <c r="F7" s="23"/>
      <c r="G7" s="16"/>
      <c r="H7" s="16"/>
      <c r="I7" s="16"/>
      <c r="J7" s="16"/>
      <c r="K7" s="16"/>
      <c r="L7" s="16"/>
      <c r="M7" s="16"/>
      <c r="N7" s="16"/>
    </row>
    <row r="8" spans="1:14" ht="12.75">
      <c r="A8" s="38" t="s">
        <v>71</v>
      </c>
      <c r="B8" s="25"/>
      <c r="C8" s="65">
        <f>SUM(C5:C7)</f>
        <v>3006.572805457457</v>
      </c>
      <c r="D8" s="38" t="s">
        <v>149</v>
      </c>
      <c r="E8" s="26"/>
      <c r="F8" s="23"/>
      <c r="G8" s="16"/>
      <c r="H8" s="16"/>
      <c r="I8" s="16"/>
      <c r="J8" s="16"/>
      <c r="K8" s="16"/>
      <c r="L8" s="16"/>
      <c r="M8" s="16"/>
      <c r="N8" s="16"/>
    </row>
    <row r="9" spans="1:14" ht="12.75">
      <c r="A9" s="37" t="s">
        <v>72</v>
      </c>
      <c r="B9" s="23"/>
      <c r="C9" s="90">
        <f>Electricity!H23</f>
        <v>2524.536062152381</v>
      </c>
      <c r="D9" s="37" t="s">
        <v>149</v>
      </c>
      <c r="E9" s="24"/>
      <c r="G9" s="16"/>
      <c r="H9" s="16"/>
      <c r="I9" s="16"/>
      <c r="J9" s="16"/>
      <c r="K9" s="16"/>
      <c r="L9" s="16"/>
      <c r="M9" s="16"/>
      <c r="N9" s="16"/>
    </row>
    <row r="10" spans="1:14" ht="12.75">
      <c r="A10" s="37" t="s">
        <v>135</v>
      </c>
      <c r="B10" s="23"/>
      <c r="C10" s="90">
        <v>500</v>
      </c>
      <c r="D10" s="37" t="s">
        <v>149</v>
      </c>
      <c r="E10" s="24"/>
      <c r="F10" s="23" t="s">
        <v>136</v>
      </c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39" t="s">
        <v>73</v>
      </c>
      <c r="B11" s="27"/>
      <c r="C11" s="91">
        <f>C8-C9-C10</f>
        <v>-17.963256694923984</v>
      </c>
      <c r="D11" s="92" t="s">
        <v>149</v>
      </c>
      <c r="E11" s="28"/>
      <c r="F11" s="23"/>
      <c r="G11" s="16"/>
      <c r="H11" s="16"/>
      <c r="I11" s="16"/>
      <c r="J11" s="16"/>
      <c r="K11" s="16"/>
      <c r="L11" s="16"/>
      <c r="M11" s="16"/>
      <c r="N11" s="16"/>
    </row>
    <row r="12" ht="12.75">
      <c r="A12" s="94"/>
    </row>
    <row r="13" spans="1:5" ht="12.75">
      <c r="A13" s="96" t="s">
        <v>140</v>
      </c>
      <c r="B13" s="97"/>
      <c r="C13" s="98">
        <f>Electricity!D20</f>
        <v>6046000</v>
      </c>
      <c r="D13" s="99" t="s">
        <v>141</v>
      </c>
      <c r="E13" s="100"/>
    </row>
    <row r="14" spans="1:3" ht="12.75">
      <c r="A14" s="94"/>
      <c r="B14" s="93"/>
      <c r="C14" s="93"/>
    </row>
    <row r="15" ht="12.75">
      <c r="A15" s="93" t="s">
        <v>9</v>
      </c>
    </row>
    <row r="16" ht="12.75">
      <c r="A16" s="93"/>
    </row>
    <row r="17" ht="12.75">
      <c r="A17" s="95" t="s">
        <v>137</v>
      </c>
    </row>
    <row r="18" ht="12.75">
      <c r="A18" s="94" t="s">
        <v>138</v>
      </c>
    </row>
    <row r="19" ht="12.75">
      <c r="A19" s="94" t="s">
        <v>142</v>
      </c>
    </row>
    <row r="20" ht="12.75">
      <c r="A20" s="94" t="s">
        <v>143</v>
      </c>
    </row>
    <row r="21" ht="12.75">
      <c r="A21" s="94" t="s">
        <v>144</v>
      </c>
    </row>
    <row r="22" ht="12.75">
      <c r="A22" s="94" t="s">
        <v>145</v>
      </c>
    </row>
    <row r="23" ht="12.75">
      <c r="A23" s="94" t="s">
        <v>139</v>
      </c>
    </row>
    <row r="24" ht="12.75">
      <c r="A24" s="94"/>
    </row>
    <row r="25" ht="12.75">
      <c r="A25" s="93"/>
    </row>
    <row r="26" ht="12.75">
      <c r="A26" s="93"/>
    </row>
    <row r="27" ht="12.75">
      <c r="A27" s="93"/>
    </row>
    <row r="28" ht="12.75">
      <c r="A28" s="93"/>
    </row>
  </sheetData>
  <printOptions/>
  <pageMargins left="0.75" right="0.75" top="1" bottom="1" header="0.5" footer="0.5"/>
  <pageSetup fitToHeight="1" fitToWidth="1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22" sqref="G22"/>
    </sheetView>
  </sheetViews>
  <sheetFormatPr defaultColWidth="9.140625" defaultRowHeight="12.75"/>
  <cols>
    <col min="1" max="1" width="30.00390625" style="0" customWidth="1"/>
    <col min="2" max="2" width="6.28125" style="0" customWidth="1"/>
    <col min="3" max="3" width="9.28125" style="0" customWidth="1"/>
    <col min="4" max="4" width="12.8515625" style="0" customWidth="1"/>
    <col min="5" max="7" width="7.7109375" style="0" customWidth="1"/>
    <col min="8" max="10" width="10.57421875" style="0" customWidth="1"/>
    <col min="11" max="16384" width="8.8515625" style="0" customWidth="1"/>
  </cols>
  <sheetData>
    <row r="1" spans="1:3" ht="12.75">
      <c r="A1" s="1" t="s">
        <v>119</v>
      </c>
      <c r="B1" s="1"/>
      <c r="C1" s="16"/>
    </row>
    <row r="2" spans="1:3" ht="12.75">
      <c r="A2" s="87">
        <v>2006</v>
      </c>
      <c r="B2" s="1"/>
      <c r="C2" s="1"/>
    </row>
    <row r="3" spans="3:10" ht="36">
      <c r="C3" s="1"/>
      <c r="H3" s="32"/>
      <c r="I3" s="36" t="s">
        <v>105</v>
      </c>
      <c r="J3" s="36" t="s">
        <v>106</v>
      </c>
    </row>
    <row r="4" spans="3:10" ht="12.75">
      <c r="C4" s="1"/>
      <c r="I4" s="14">
        <v>21</v>
      </c>
      <c r="J4" s="14">
        <v>310</v>
      </c>
    </row>
    <row r="5" spans="1:7" ht="12.75">
      <c r="A5" s="16"/>
      <c r="B5" s="16"/>
      <c r="C5" s="7"/>
      <c r="D5" s="18"/>
      <c r="E5" s="101" t="s">
        <v>87</v>
      </c>
      <c r="F5" s="101"/>
      <c r="G5" s="101"/>
    </row>
    <row r="6" spans="1:10" ht="48">
      <c r="A6" s="12" t="s">
        <v>127</v>
      </c>
      <c r="B6" s="12" t="s">
        <v>111</v>
      </c>
      <c r="C6" s="13" t="s">
        <v>133</v>
      </c>
      <c r="D6" s="13" t="s">
        <v>128</v>
      </c>
      <c r="E6" s="13" t="s">
        <v>88</v>
      </c>
      <c r="F6" s="13" t="s">
        <v>89</v>
      </c>
      <c r="G6" s="13" t="s">
        <v>90</v>
      </c>
      <c r="H6" s="13" t="s">
        <v>129</v>
      </c>
      <c r="I6" s="13" t="s">
        <v>81</v>
      </c>
      <c r="J6" s="13" t="s">
        <v>82</v>
      </c>
    </row>
    <row r="7" spans="1:10" ht="12.75">
      <c r="A7" s="15" t="s">
        <v>0</v>
      </c>
      <c r="B7" s="15" t="s">
        <v>113</v>
      </c>
      <c r="C7" s="14" t="s">
        <v>25</v>
      </c>
      <c r="D7" s="29">
        <v>2510100</v>
      </c>
      <c r="E7" s="16">
        <f>VLOOKUP($C7,'Emission factors'!$A$4:$E$30,3,FALSE)</f>
        <v>878.71</v>
      </c>
      <c r="F7" s="40">
        <f>VLOOKUP($C7,'Emission factors'!$A$4:$E$30,4,FALSE)</f>
        <v>0.0359</v>
      </c>
      <c r="G7" s="40">
        <f>VLOOKUP($C7,'Emission factors'!$A$4:$E$30,5,FALSE)</f>
        <v>0.0084</v>
      </c>
      <c r="H7" s="17">
        <f aca="true" t="shared" si="0" ref="H7:H12">$D7/1000*E7/2205</f>
        <v>1000.2947714285714</v>
      </c>
      <c r="I7" s="17">
        <f aca="true" t="shared" si="1" ref="I7:J12">$D7/1000*F7/2.205</f>
        <v>40.86738775510204</v>
      </c>
      <c r="J7" s="17">
        <f t="shared" si="1"/>
        <v>9.562285714285713</v>
      </c>
    </row>
    <row r="8" spans="1:10" ht="12.75">
      <c r="A8" s="15" t="s">
        <v>1</v>
      </c>
      <c r="B8" s="15" t="s">
        <v>113</v>
      </c>
      <c r="C8" s="14" t="s">
        <v>25</v>
      </c>
      <c r="D8" s="31">
        <v>1220640</v>
      </c>
      <c r="E8" s="16">
        <f>VLOOKUP($C8,'Emission factors'!$A$4:$E$30,3,FALSE)</f>
        <v>878.71</v>
      </c>
      <c r="F8" s="40">
        <f>VLOOKUP($C8,'Emission factors'!$A$4:$E$30,4,FALSE)</f>
        <v>0.0359</v>
      </c>
      <c r="G8" s="40">
        <f>VLOOKUP($C8,'Emission factors'!$A$4:$E$30,5,FALSE)</f>
        <v>0.0084</v>
      </c>
      <c r="H8" s="17">
        <f t="shared" si="0"/>
        <v>486.43472761904764</v>
      </c>
      <c r="I8" s="44">
        <f aca="true" t="shared" si="2" ref="I8:J10">$D8/1000*F8/2.205</f>
        <v>19.87345850340136</v>
      </c>
      <c r="J8" s="44">
        <f t="shared" si="2"/>
        <v>4.6500571428571424</v>
      </c>
    </row>
    <row r="9" spans="1:10" ht="12.75">
      <c r="A9" s="15" t="s">
        <v>2</v>
      </c>
      <c r="B9" s="15" t="s">
        <v>113</v>
      </c>
      <c r="C9" s="14" t="s">
        <v>25</v>
      </c>
      <c r="D9" s="31">
        <v>0</v>
      </c>
      <c r="E9" s="16">
        <f>VLOOKUP($C9,'Emission factors'!$A$4:$E$30,3,FALSE)</f>
        <v>878.71</v>
      </c>
      <c r="F9" s="40">
        <f>VLOOKUP($C9,'Emission factors'!$A$4:$E$30,4,FALSE)</f>
        <v>0.0359</v>
      </c>
      <c r="G9" s="40">
        <f>VLOOKUP($C9,'Emission factors'!$A$4:$E$30,5,FALSE)</f>
        <v>0.0084</v>
      </c>
      <c r="H9" s="17">
        <f t="shared" si="0"/>
        <v>0</v>
      </c>
      <c r="I9" s="17">
        <f t="shared" si="2"/>
        <v>0</v>
      </c>
      <c r="J9" s="17">
        <f t="shared" si="2"/>
        <v>0</v>
      </c>
    </row>
    <row r="10" spans="1:10" ht="12.75">
      <c r="A10" s="15" t="s">
        <v>3</v>
      </c>
      <c r="B10" s="15" t="s">
        <v>112</v>
      </c>
      <c r="C10" s="14" t="s">
        <v>53</v>
      </c>
      <c r="D10" s="31">
        <v>0</v>
      </c>
      <c r="E10" s="16">
        <f>VLOOKUP($C10,'Emission factors'!$A$4:$E$30,3,FALSE)</f>
        <v>1556.39</v>
      </c>
      <c r="F10" s="40">
        <f>VLOOKUP($C10,'Emission factors'!$A$4:$E$30,4,FALSE)</f>
        <v>0.0195</v>
      </c>
      <c r="G10" s="40">
        <f>VLOOKUP($C10,'Emission factors'!$A$4:$E$30,5,FALSE)</f>
        <v>0.0244</v>
      </c>
      <c r="H10" s="17">
        <f t="shared" si="0"/>
        <v>0</v>
      </c>
      <c r="I10" s="44">
        <f t="shared" si="2"/>
        <v>0</v>
      </c>
      <c r="J10" s="44">
        <f t="shared" si="2"/>
        <v>0</v>
      </c>
    </row>
    <row r="11" spans="1:10" ht="12.75">
      <c r="A11" s="15" t="s">
        <v>4</v>
      </c>
      <c r="B11" s="15" t="s">
        <v>114</v>
      </c>
      <c r="C11" s="14" t="s">
        <v>49</v>
      </c>
      <c r="D11" s="31">
        <v>0</v>
      </c>
      <c r="E11" s="16">
        <f>VLOOKUP($C11,'Emission factors'!$A$4:$E$30,3,FALSE)</f>
        <v>1095.53</v>
      </c>
      <c r="F11" s="40">
        <f>VLOOKUP($C11,'Emission factors'!$A$4:$E$30,4,FALSE)</f>
        <v>0.0276</v>
      </c>
      <c r="G11" s="40">
        <f>VLOOKUP($C11,'Emission factors'!$A$4:$E$30,5,FALSE)</f>
        <v>0.0172</v>
      </c>
      <c r="H11" s="17">
        <f t="shared" si="0"/>
        <v>0</v>
      </c>
      <c r="I11" s="44">
        <f t="shared" si="1"/>
        <v>0</v>
      </c>
      <c r="J11" s="44">
        <f t="shared" si="1"/>
        <v>0</v>
      </c>
    </row>
    <row r="12" spans="1:10" ht="13.5" thickBot="1">
      <c r="A12" s="15" t="s">
        <v>10</v>
      </c>
      <c r="B12" s="15" t="s">
        <v>11</v>
      </c>
      <c r="C12" s="14" t="s">
        <v>53</v>
      </c>
      <c r="D12" s="31">
        <v>1454800</v>
      </c>
      <c r="E12" s="16">
        <f>VLOOKUP($C12,'Emission factors'!$A$4:$E$30,3,FALSE)</f>
        <v>1556.39</v>
      </c>
      <c r="F12" s="40">
        <f>VLOOKUP($C12,'Emission factors'!$A$4:$E$30,4,FALSE)</f>
        <v>0.0195</v>
      </c>
      <c r="G12" s="40">
        <f>VLOOKUP($C12,'Emission factors'!$A$4:$E$30,5,FALSE)</f>
        <v>0.0244</v>
      </c>
      <c r="H12" s="17">
        <f t="shared" si="0"/>
        <v>1026.8644770975059</v>
      </c>
      <c r="I12" s="17">
        <f t="shared" si="1"/>
        <v>12.865578231292517</v>
      </c>
      <c r="J12" s="17">
        <f t="shared" si="1"/>
        <v>16.098467120181407</v>
      </c>
    </row>
    <row r="13" spans="1:10" ht="12.75">
      <c r="A13" s="47"/>
      <c r="B13" s="47"/>
      <c r="C13" s="48"/>
      <c r="D13" s="49">
        <f>SUM(D7:D12)</f>
        <v>5185540</v>
      </c>
      <c r="E13" s="50"/>
      <c r="F13" s="51"/>
      <c r="G13" s="51"/>
      <c r="H13" s="49">
        <f>SUM(H7:H12)</f>
        <v>2513.5939761451245</v>
      </c>
      <c r="I13" s="49">
        <f>SUM(I7:I12)</f>
        <v>73.60642448979591</v>
      </c>
      <c r="J13" s="49">
        <f>SUM(J7:J12)</f>
        <v>30.31080997732426</v>
      </c>
    </row>
    <row r="14" spans="1:10" ht="13.5" thickBot="1">
      <c r="A14" s="52"/>
      <c r="B14" s="52"/>
      <c r="C14" s="53"/>
      <c r="D14" s="55"/>
      <c r="E14" s="54"/>
      <c r="F14" s="56"/>
      <c r="G14" s="57" t="s">
        <v>146</v>
      </c>
      <c r="H14" s="55">
        <f>H13+I13/1000*$I$4+J13/1000*$J$4</f>
        <v>2524.536062152381</v>
      </c>
      <c r="I14" s="54"/>
      <c r="J14" s="54"/>
    </row>
    <row r="17" ht="12.75">
      <c r="A17" s="1" t="s">
        <v>74</v>
      </c>
    </row>
    <row r="18" spans="4:7" ht="12.75">
      <c r="D18" s="18"/>
      <c r="F18" s="14" t="s">
        <v>75</v>
      </c>
      <c r="G18" s="14"/>
    </row>
    <row r="19" spans="1:10" ht="48">
      <c r="A19" s="12" t="s">
        <v>76</v>
      </c>
      <c r="B19" s="12" t="s">
        <v>111</v>
      </c>
      <c r="C19" s="13" t="s">
        <v>133</v>
      </c>
      <c r="D19" s="13" t="s">
        <v>128</v>
      </c>
      <c r="E19" s="13" t="s">
        <v>88</v>
      </c>
      <c r="F19" s="13" t="s">
        <v>89</v>
      </c>
      <c r="G19" s="13" t="s">
        <v>90</v>
      </c>
      <c r="H19" s="13" t="s">
        <v>77</v>
      </c>
      <c r="I19" s="13" t="s">
        <v>78</v>
      </c>
      <c r="J19" s="13" t="s">
        <v>79</v>
      </c>
    </row>
    <row r="20" spans="1:10" ht="12.75">
      <c r="A20" s="15" t="s">
        <v>80</v>
      </c>
      <c r="B20" s="15" t="s">
        <v>113</v>
      </c>
      <c r="C20" s="14" t="s">
        <v>25</v>
      </c>
      <c r="D20" s="29">
        <v>6046000</v>
      </c>
      <c r="E20" s="16">
        <v>1279.38</v>
      </c>
      <c r="F20" s="40">
        <v>0.042</v>
      </c>
      <c r="G20" s="40">
        <v>0.0059</v>
      </c>
      <c r="H20" s="17">
        <f>$D20/1000*E20/2205</f>
        <v>3507.996136054422</v>
      </c>
      <c r="I20" s="17">
        <f>$D20/1000*F20/2.205</f>
        <v>115.16190476190476</v>
      </c>
      <c r="J20" s="17">
        <f>$D20/1000*G20/2.205</f>
        <v>16.177505668934238</v>
      </c>
    </row>
    <row r="21" spans="7:8" ht="12.75">
      <c r="G21" s="81" t="s">
        <v>147</v>
      </c>
      <c r="H21" s="79">
        <f>H20+I20/1000*$I$4+J20/1000*$J$4</f>
        <v>3515.4295628117916</v>
      </c>
    </row>
    <row r="23" spans="7:9" ht="12.75">
      <c r="G23" s="81" t="s">
        <v>150</v>
      </c>
      <c r="H23" s="79">
        <f>IF(H14&lt;H21,H14,H21)</f>
        <v>2524.536062152381</v>
      </c>
      <c r="I23" s="23" t="s">
        <v>151</v>
      </c>
    </row>
    <row r="24" ht="12.75">
      <c r="I24" s="93" t="s">
        <v>152</v>
      </c>
    </row>
    <row r="25" ht="12.75">
      <c r="I25" s="93"/>
    </row>
  </sheetData>
  <mergeCells count="1">
    <mergeCell ref="E5:G5"/>
  </mergeCells>
  <printOptions/>
  <pageMargins left="0.75" right="0.75" top="1" bottom="1" header="0.5" footer="0.5"/>
  <pageSetup orientation="landscape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17" sqref="E17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11" width="9.421875" style="0" customWidth="1"/>
    <col min="12" max="14" width="9.28125" style="0" customWidth="1"/>
    <col min="15" max="16384" width="8.8515625" style="0" customWidth="1"/>
  </cols>
  <sheetData>
    <row r="1" ht="12.75">
      <c r="A1" s="1" t="s">
        <v>120</v>
      </c>
    </row>
    <row r="2" ht="12.75">
      <c r="A2" s="87">
        <v>2006</v>
      </c>
    </row>
    <row r="3" spans="6:7" ht="12.75">
      <c r="F3" s="61"/>
      <c r="G3" s="42"/>
    </row>
    <row r="4" spans="2:10" ht="60">
      <c r="B4" s="20" t="s">
        <v>134</v>
      </c>
      <c r="C4" s="20" t="s">
        <v>116</v>
      </c>
      <c r="D4" s="20" t="s">
        <v>117</v>
      </c>
      <c r="E4" s="102" t="s">
        <v>123</v>
      </c>
      <c r="F4" s="103"/>
      <c r="G4" s="103"/>
      <c r="I4" s="36" t="s">
        <v>105</v>
      </c>
      <c r="J4" s="36" t="s">
        <v>106</v>
      </c>
    </row>
    <row r="5" spans="1:10" ht="12.75">
      <c r="A5" s="18" t="s">
        <v>130</v>
      </c>
      <c r="B5" s="19">
        <v>53.06</v>
      </c>
      <c r="C5" s="14">
        <v>5</v>
      </c>
      <c r="D5" s="14">
        <v>0.1</v>
      </c>
      <c r="E5" s="62">
        <v>1029</v>
      </c>
      <c r="F5" s="63" t="s">
        <v>126</v>
      </c>
      <c r="G5" s="42"/>
      <c r="I5" s="14">
        <v>21</v>
      </c>
      <c r="J5" s="14">
        <v>310</v>
      </c>
    </row>
    <row r="6" spans="1:7" ht="12.75">
      <c r="A6" s="18" t="s">
        <v>110</v>
      </c>
      <c r="B6" s="19">
        <v>73.15</v>
      </c>
      <c r="C6" s="89">
        <v>11</v>
      </c>
      <c r="D6" s="14">
        <v>0.6</v>
      </c>
      <c r="E6" s="64">
        <f>5.825/42</f>
        <v>0.1386904761904762</v>
      </c>
      <c r="F6" s="63" t="s">
        <v>122</v>
      </c>
      <c r="G6" s="42"/>
    </row>
    <row r="7" spans="2:3" ht="12.75">
      <c r="B7" s="16"/>
      <c r="C7" s="16"/>
    </row>
    <row r="8" spans="2:5" ht="12.75">
      <c r="B8" s="101" t="s">
        <v>130</v>
      </c>
      <c r="C8" s="101"/>
      <c r="D8" s="104" t="s">
        <v>6</v>
      </c>
      <c r="E8" s="104"/>
    </row>
    <row r="9" spans="1:8" ht="48">
      <c r="A9" s="12" t="s">
        <v>127</v>
      </c>
      <c r="B9" s="13" t="s">
        <v>5</v>
      </c>
      <c r="C9" s="13" t="s">
        <v>124</v>
      </c>
      <c r="D9" s="13" t="s">
        <v>125</v>
      </c>
      <c r="E9" s="13" t="s">
        <v>124</v>
      </c>
      <c r="F9" s="13" t="s">
        <v>129</v>
      </c>
      <c r="G9" s="13" t="s">
        <v>81</v>
      </c>
      <c r="H9" s="13" t="s">
        <v>82</v>
      </c>
    </row>
    <row r="10" spans="1:8" ht="12.75" customHeight="1">
      <c r="A10" s="15" t="s">
        <v>0</v>
      </c>
      <c r="B10" s="29">
        <v>35475</v>
      </c>
      <c r="C10" s="15">
        <f aca="true" t="shared" si="0" ref="C10:C15">B10*0.1</f>
        <v>3547.5</v>
      </c>
      <c r="D10" s="15">
        <v>167</v>
      </c>
      <c r="E10" s="15">
        <f aca="true" t="shared" si="1" ref="E10:E15">D10*$E$6</f>
        <v>23.161309523809525</v>
      </c>
      <c r="F10" s="15">
        <f aca="true" t="shared" si="2" ref="F10:H15">($C10*B$5+$E10*B$6)/1000</f>
        <v>189.92459979166668</v>
      </c>
      <c r="G10" s="15">
        <f t="shared" si="2"/>
        <v>17.992274404761904</v>
      </c>
      <c r="H10" s="15">
        <f t="shared" si="2"/>
        <v>0.3686467857142857</v>
      </c>
    </row>
    <row r="11" spans="1:8" ht="12.75">
      <c r="A11" s="15" t="s">
        <v>1</v>
      </c>
      <c r="B11" s="30">
        <v>26461</v>
      </c>
      <c r="C11" s="15">
        <f t="shared" si="0"/>
        <v>2646.1000000000004</v>
      </c>
      <c r="D11" s="15">
        <v>220</v>
      </c>
      <c r="E11" s="15">
        <f t="shared" si="1"/>
        <v>30.511904761904763</v>
      </c>
      <c r="F11" s="15">
        <f t="shared" si="2"/>
        <v>142.63401183333335</v>
      </c>
      <c r="G11" s="15">
        <f t="shared" si="2"/>
        <v>13.566130952380954</v>
      </c>
      <c r="H11" s="15">
        <f t="shared" si="2"/>
        <v>0.2829171428571429</v>
      </c>
    </row>
    <row r="12" spans="1:8" ht="12.75">
      <c r="A12" s="15" t="s">
        <v>2</v>
      </c>
      <c r="B12" s="31">
        <v>0</v>
      </c>
      <c r="C12" s="15">
        <f t="shared" si="0"/>
        <v>0</v>
      </c>
      <c r="D12" s="15">
        <v>0</v>
      </c>
      <c r="E12" s="15">
        <f t="shared" si="1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</row>
    <row r="13" spans="1:8" ht="12.75">
      <c r="A13" s="15" t="s">
        <v>3</v>
      </c>
      <c r="B13" s="30">
        <v>0</v>
      </c>
      <c r="C13" s="15">
        <f t="shared" si="0"/>
        <v>0</v>
      </c>
      <c r="D13" s="15">
        <v>0</v>
      </c>
      <c r="E13" s="15">
        <f t="shared" si="1"/>
        <v>0</v>
      </c>
      <c r="F13" s="15">
        <f>($C13*B$5+$E13*B$6)/1000</f>
        <v>0</v>
      </c>
      <c r="G13" s="15">
        <f>($C13*C$5+$E13*C$6)/1000</f>
        <v>0</v>
      </c>
      <c r="H13" s="15">
        <f>($C13*D$5+$E13*D$6)/1000</f>
        <v>0</v>
      </c>
    </row>
    <row r="14" spans="1:8" ht="12.75">
      <c r="A14" s="15" t="s">
        <v>4</v>
      </c>
      <c r="B14" s="30">
        <v>0</v>
      </c>
      <c r="C14" s="15">
        <f t="shared" si="0"/>
        <v>0</v>
      </c>
      <c r="D14" s="15">
        <v>0</v>
      </c>
      <c r="E14" s="15">
        <f t="shared" si="1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</row>
    <row r="15" spans="1:8" ht="12.75" customHeight="1" thickBot="1">
      <c r="A15" s="15" t="s">
        <v>10</v>
      </c>
      <c r="B15" s="30">
        <f>25669*(E5/1000)</f>
        <v>26413.400999999998</v>
      </c>
      <c r="C15" s="15">
        <f t="shared" si="0"/>
        <v>2641.3401</v>
      </c>
      <c r="D15" s="15">
        <v>0</v>
      </c>
      <c r="E15" s="15">
        <f t="shared" si="1"/>
        <v>0</v>
      </c>
      <c r="F15" s="15">
        <f t="shared" si="2"/>
        <v>140.14950570599999</v>
      </c>
      <c r="G15" s="15">
        <f t="shared" si="2"/>
        <v>13.206700499999998</v>
      </c>
      <c r="H15" s="15">
        <f t="shared" si="2"/>
        <v>0.26413401</v>
      </c>
    </row>
    <row r="16" spans="1:8" ht="12.75">
      <c r="A16" s="84"/>
      <c r="B16" s="49">
        <f>SUM(B10:B15)</f>
        <v>88349.401</v>
      </c>
      <c r="C16" s="49">
        <f>SUM(C10:C15)</f>
        <v>8834.9401</v>
      </c>
      <c r="D16" s="49"/>
      <c r="E16" s="49">
        <f>SUM(E10:E15)</f>
        <v>53.67321428571429</v>
      </c>
      <c r="F16" s="49">
        <f>SUM(F10:F15)</f>
        <v>472.70811733100004</v>
      </c>
      <c r="G16" s="49">
        <f>SUM(G10:G15)</f>
        <v>44.765105857142856</v>
      </c>
      <c r="H16" s="85">
        <f>SUM(H10:H15)</f>
        <v>0.9156979385714286</v>
      </c>
    </row>
    <row r="17" spans="1:8" ht="12.75" customHeight="1" thickBot="1">
      <c r="A17" s="86"/>
      <c r="B17" s="54"/>
      <c r="C17" s="55"/>
      <c r="D17" s="54"/>
      <c r="E17" s="57" t="s">
        <v>146</v>
      </c>
      <c r="F17" s="55">
        <f>F16+G16/1000*$I$5+H16/1000*$J$5</f>
        <v>473.9320509149572</v>
      </c>
      <c r="G17" s="54"/>
      <c r="H17" s="58"/>
    </row>
    <row r="20" ht="12.75">
      <c r="A20" s="60"/>
    </row>
  </sheetData>
  <mergeCells count="3">
    <mergeCell ref="B8:C8"/>
    <mergeCell ref="E4:G4"/>
    <mergeCell ref="D8:E8"/>
  </mergeCells>
  <printOptions/>
  <pageMargins left="0.75" right="0.75" top="1" bottom="1" header="0.5" footer="0.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17" sqref="E17"/>
    </sheetView>
  </sheetViews>
  <sheetFormatPr defaultColWidth="9.140625" defaultRowHeight="12.75"/>
  <cols>
    <col min="1" max="1" width="30.140625" style="0" customWidth="1"/>
    <col min="2" max="2" width="9.00390625" style="0" customWidth="1"/>
    <col min="3" max="3" width="11.7109375" style="0" customWidth="1"/>
    <col min="4" max="4" width="6.421875" style="0" customWidth="1"/>
    <col min="5" max="5" width="10.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28125" style="0" customWidth="1"/>
    <col min="11" max="16384" width="8.8515625" style="0" customWidth="1"/>
  </cols>
  <sheetData>
    <row r="1" ht="12.75">
      <c r="A1" s="1" t="s">
        <v>121</v>
      </c>
    </row>
    <row r="2" ht="12.75">
      <c r="A2" s="87">
        <v>2006</v>
      </c>
    </row>
    <row r="3" ht="12.75">
      <c r="D3" s="8"/>
    </row>
    <row r="4" spans="1:10" ht="12.75">
      <c r="A4" s="66" t="s">
        <v>97</v>
      </c>
      <c r="B4" s="16"/>
      <c r="C4" s="16"/>
      <c r="D4" s="16"/>
      <c r="E4" s="16"/>
      <c r="F4" s="16"/>
      <c r="G4" s="16"/>
      <c r="H4" s="68" t="s">
        <v>100</v>
      </c>
      <c r="I4" s="69"/>
      <c r="J4" s="16"/>
    </row>
    <row r="5" spans="1:10" ht="12.75">
      <c r="A5" s="67" t="s">
        <v>98</v>
      </c>
      <c r="B5" s="19">
        <v>8.81</v>
      </c>
      <c r="C5" s="16" t="s">
        <v>99</v>
      </c>
      <c r="D5" s="16"/>
      <c r="E5" s="16"/>
      <c r="F5" s="16"/>
      <c r="G5" s="16"/>
      <c r="H5" s="14" t="s">
        <v>95</v>
      </c>
      <c r="I5" s="14" t="s">
        <v>96</v>
      </c>
      <c r="J5" s="16"/>
    </row>
    <row r="6" spans="1:10" ht="12.75">
      <c r="A6" s="16" t="s">
        <v>101</v>
      </c>
      <c r="B6" s="70">
        <v>10.15</v>
      </c>
      <c r="C6" s="16" t="s">
        <v>99</v>
      </c>
      <c r="D6" s="16"/>
      <c r="E6" s="16"/>
      <c r="F6" s="16"/>
      <c r="G6" s="16"/>
      <c r="H6" s="14">
        <v>21</v>
      </c>
      <c r="I6" s="14">
        <v>310</v>
      </c>
      <c r="J6" s="16"/>
    </row>
    <row r="7" spans="1:10" ht="12.75">
      <c r="A7" s="16"/>
      <c r="B7" s="71"/>
      <c r="C7" s="16"/>
      <c r="D7" s="16"/>
      <c r="E7" s="16"/>
      <c r="F7" s="16"/>
      <c r="G7" s="16"/>
      <c r="H7" s="16"/>
      <c r="I7" s="16"/>
      <c r="J7" s="16"/>
    </row>
    <row r="8" spans="1:10" s="9" customFormat="1" ht="48">
      <c r="A8" s="13" t="s">
        <v>107</v>
      </c>
      <c r="B8" s="13" t="s">
        <v>83</v>
      </c>
      <c r="C8" s="13" t="s">
        <v>108</v>
      </c>
      <c r="D8" s="12" t="s">
        <v>102</v>
      </c>
      <c r="E8" s="12" t="s">
        <v>109</v>
      </c>
      <c r="F8" s="13" t="s">
        <v>148</v>
      </c>
      <c r="G8" s="12" t="s">
        <v>103</v>
      </c>
      <c r="H8" s="12" t="s">
        <v>81</v>
      </c>
      <c r="I8" s="12" t="s">
        <v>104</v>
      </c>
      <c r="J8" s="13" t="s">
        <v>82</v>
      </c>
    </row>
    <row r="9" spans="1:10" ht="12.75">
      <c r="A9" s="63" t="s">
        <v>7</v>
      </c>
      <c r="B9" s="16">
        <v>1995</v>
      </c>
      <c r="C9" s="72">
        <f>E9*D9</f>
        <v>13125</v>
      </c>
      <c r="D9" s="63">
        <v>21</v>
      </c>
      <c r="E9" s="72">
        <v>625</v>
      </c>
      <c r="F9" s="15">
        <f aca="true" t="shared" si="0" ref="F9:F15">E9*$B$5/1000</f>
        <v>5.50625</v>
      </c>
      <c r="G9" s="16">
        <v>0.0517</v>
      </c>
      <c r="H9" s="73">
        <f aca="true" t="shared" si="1" ref="H9:H15">$C9*G9/1000</f>
        <v>0.6785625</v>
      </c>
      <c r="I9" s="16">
        <v>0.0908</v>
      </c>
      <c r="J9" s="73">
        <f aca="true" t="shared" si="2" ref="J9:J15">$C9*I9/1000</f>
        <v>1.19175</v>
      </c>
    </row>
    <row r="10" spans="1:10" ht="12.75">
      <c r="A10" s="63" t="s">
        <v>8</v>
      </c>
      <c r="B10" s="16">
        <v>1997</v>
      </c>
      <c r="C10" s="15">
        <v>150</v>
      </c>
      <c r="D10" s="63">
        <v>15</v>
      </c>
      <c r="E10" s="72">
        <f aca="true" t="shared" si="3" ref="E10:E15">C10/D10</f>
        <v>10</v>
      </c>
      <c r="F10" s="73">
        <f t="shared" si="0"/>
        <v>0.08810000000000001</v>
      </c>
      <c r="G10" s="16">
        <v>0.0452</v>
      </c>
      <c r="H10" s="73">
        <f t="shared" si="1"/>
        <v>0.00678</v>
      </c>
      <c r="I10" s="16">
        <v>0.0871</v>
      </c>
      <c r="J10" s="73">
        <f t="shared" si="2"/>
        <v>0.013065</v>
      </c>
    </row>
    <row r="11" spans="1:10" ht="12.75">
      <c r="A11" s="63" t="s">
        <v>12</v>
      </c>
      <c r="B11" s="16"/>
      <c r="C11" s="15">
        <v>1000</v>
      </c>
      <c r="D11" s="63">
        <v>21</v>
      </c>
      <c r="E11" s="72">
        <f t="shared" si="3"/>
        <v>47.61904761904762</v>
      </c>
      <c r="F11" s="73">
        <f t="shared" si="0"/>
        <v>0.4195238095238096</v>
      </c>
      <c r="G11" s="16">
        <v>0.0107</v>
      </c>
      <c r="H11" s="73">
        <f t="shared" si="1"/>
        <v>0.0107</v>
      </c>
      <c r="I11" s="16">
        <v>0.0153</v>
      </c>
      <c r="J11" s="73">
        <f t="shared" si="2"/>
        <v>0.0153</v>
      </c>
    </row>
    <row r="12" spans="1:10" ht="12.75">
      <c r="A12" s="63" t="s">
        <v>12</v>
      </c>
      <c r="B12" s="16"/>
      <c r="C12" s="15">
        <v>1000</v>
      </c>
      <c r="D12" s="63">
        <v>21</v>
      </c>
      <c r="E12" s="72">
        <f t="shared" si="3"/>
        <v>47.61904761904762</v>
      </c>
      <c r="F12" s="73">
        <f t="shared" si="0"/>
        <v>0.4195238095238096</v>
      </c>
      <c r="G12" s="16">
        <v>0.0107</v>
      </c>
      <c r="H12" s="73">
        <f t="shared" si="1"/>
        <v>0.0107</v>
      </c>
      <c r="I12" s="16">
        <v>0.0153</v>
      </c>
      <c r="J12" s="73">
        <f t="shared" si="2"/>
        <v>0.0153</v>
      </c>
    </row>
    <row r="13" spans="1:10" ht="12.75">
      <c r="A13" s="63" t="s">
        <v>12</v>
      </c>
      <c r="B13" s="16"/>
      <c r="C13" s="15">
        <v>1000</v>
      </c>
      <c r="D13" s="63">
        <v>21</v>
      </c>
      <c r="E13" s="72">
        <f t="shared" si="3"/>
        <v>47.61904761904762</v>
      </c>
      <c r="F13" s="73">
        <f t="shared" si="0"/>
        <v>0.4195238095238096</v>
      </c>
      <c r="G13" s="16">
        <v>0.0107</v>
      </c>
      <c r="H13" s="73">
        <f t="shared" si="1"/>
        <v>0.0107</v>
      </c>
      <c r="I13" s="16">
        <v>0.0153</v>
      </c>
      <c r="J13" s="73">
        <f t="shared" si="2"/>
        <v>0.0153</v>
      </c>
    </row>
    <row r="14" spans="1:10" ht="12.75">
      <c r="A14" s="63" t="s">
        <v>13</v>
      </c>
      <c r="B14" s="16"/>
      <c r="C14" s="15">
        <v>1000</v>
      </c>
      <c r="D14" s="63">
        <v>21</v>
      </c>
      <c r="E14" s="72">
        <f t="shared" si="3"/>
        <v>47.61904761904762</v>
      </c>
      <c r="F14" s="73">
        <f t="shared" si="0"/>
        <v>0.4195238095238096</v>
      </c>
      <c r="G14" s="16">
        <v>0.0107</v>
      </c>
      <c r="H14" s="73">
        <f t="shared" si="1"/>
        <v>0.0107</v>
      </c>
      <c r="I14" s="16">
        <v>0.0153</v>
      </c>
      <c r="J14" s="73">
        <f t="shared" si="2"/>
        <v>0.0153</v>
      </c>
    </row>
    <row r="15" spans="1:10" ht="12.75">
      <c r="A15" s="63" t="s">
        <v>14</v>
      </c>
      <c r="B15" s="16"/>
      <c r="C15" s="15">
        <v>1000</v>
      </c>
      <c r="D15" s="63">
        <v>21</v>
      </c>
      <c r="E15" s="72">
        <f t="shared" si="3"/>
        <v>47.61904761904762</v>
      </c>
      <c r="F15" s="73">
        <f t="shared" si="0"/>
        <v>0.4195238095238096</v>
      </c>
      <c r="G15" s="16">
        <v>0.0107</v>
      </c>
      <c r="H15" s="73">
        <f t="shared" si="1"/>
        <v>0.0107</v>
      </c>
      <c r="I15" s="16">
        <v>0.0153</v>
      </c>
      <c r="J15" s="73">
        <f t="shared" si="2"/>
        <v>0.0153</v>
      </c>
    </row>
    <row r="16" spans="1:10" ht="12.75">
      <c r="A16" s="74" t="s">
        <v>115</v>
      </c>
      <c r="B16" s="75"/>
      <c r="C16" s="76">
        <f>SUM(C9:C15)</f>
        <v>18275</v>
      </c>
      <c r="D16" s="77">
        <f>C16/E16</f>
        <v>20.931278974638673</v>
      </c>
      <c r="E16" s="80">
        <f>SUM(E9:E15)</f>
        <v>873.095238095238</v>
      </c>
      <c r="F16" s="76">
        <f>SUM(F9:F15)</f>
        <v>7.691969047619048</v>
      </c>
      <c r="G16" s="77"/>
      <c r="H16" s="78">
        <f>SUM(H9:H15)</f>
        <v>0.7388425000000002</v>
      </c>
      <c r="I16" s="77"/>
      <c r="J16" s="78">
        <f>SUM(J9:J15)</f>
        <v>1.2813150000000006</v>
      </c>
    </row>
    <row r="17" spans="1:10" ht="12.75">
      <c r="A17" s="16"/>
      <c r="B17" s="16"/>
      <c r="C17" s="15"/>
      <c r="D17" s="16"/>
      <c r="E17" s="81" t="s">
        <v>146</v>
      </c>
      <c r="F17" s="79">
        <f>F16+H16/1000*$H$6+J16/1000*$I$6</f>
        <v>8.104692390119048</v>
      </c>
      <c r="G17" s="16"/>
      <c r="H17" s="16"/>
      <c r="I17" s="16"/>
      <c r="J17" s="16"/>
    </row>
    <row r="18" spans="1:10" ht="12.75">
      <c r="A18" s="16"/>
      <c r="B18" s="16"/>
      <c r="C18" s="15"/>
      <c r="D18" s="16"/>
      <c r="E18" s="81"/>
      <c r="F18" s="79"/>
      <c r="G18" s="16"/>
      <c r="H18" s="16"/>
      <c r="I18" s="16"/>
      <c r="J18" s="16"/>
    </row>
    <row r="19" spans="3:6" ht="12.75">
      <c r="C19" s="6"/>
      <c r="E19" s="59"/>
      <c r="F19" s="43"/>
    </row>
    <row r="20" spans="4:5" ht="12.75">
      <c r="D20" s="42"/>
      <c r="E20" s="42"/>
    </row>
    <row r="21" ht="12.75">
      <c r="D21" s="42"/>
    </row>
  </sheetData>
  <printOptions/>
  <pageMargins left="0.25" right="0.25" top="1" bottom="1" header="0.5" footer="0.5"/>
  <pageSetup horizontalDpi="300" verticalDpi="300" orientation="landscape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23.421875" style="0" customWidth="1"/>
    <col min="3" max="5" width="7.421875" style="0" customWidth="1"/>
    <col min="6" max="8" width="8.8515625" style="0" customWidth="1"/>
    <col min="9" max="9" width="11.140625" style="0" customWidth="1"/>
    <col min="10" max="11" width="11.140625" style="0" bestFit="1" customWidth="1"/>
    <col min="12" max="16384" width="8.8515625" style="0" customWidth="1"/>
  </cols>
  <sheetData>
    <row r="1" spans="1:16" ht="12.75">
      <c r="A1" s="88" t="s">
        <v>15</v>
      </c>
      <c r="B1" s="2"/>
      <c r="C1" s="3"/>
      <c r="D1" s="3"/>
      <c r="E1" s="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2" t="s">
        <v>16</v>
      </c>
      <c r="B2" s="2"/>
      <c r="C2" s="3"/>
      <c r="D2" s="3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0.5">
      <c r="A3" s="4" t="s">
        <v>17</v>
      </c>
      <c r="B3" s="4" t="s">
        <v>18</v>
      </c>
      <c r="C3" s="33" t="s">
        <v>84</v>
      </c>
      <c r="D3" s="33" t="s">
        <v>85</v>
      </c>
      <c r="E3" s="33" t="s">
        <v>86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>
      <c r="A4" s="5" t="s">
        <v>19</v>
      </c>
      <c r="B4" s="5" t="s">
        <v>20</v>
      </c>
      <c r="C4" s="10">
        <v>1257.19</v>
      </c>
      <c r="D4" s="34">
        <v>0.0266</v>
      </c>
      <c r="E4" s="34">
        <v>0.0064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>
      <c r="A5" s="5" t="s">
        <v>21</v>
      </c>
      <c r="B5" s="5" t="s">
        <v>22</v>
      </c>
      <c r="C5" s="10">
        <v>480.1</v>
      </c>
      <c r="D5" s="34">
        <v>0.0239</v>
      </c>
      <c r="E5" s="34">
        <v>0.0044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5" t="s">
        <v>23</v>
      </c>
      <c r="B6" s="5" t="s">
        <v>24</v>
      </c>
      <c r="C6" s="10">
        <v>1254.02</v>
      </c>
      <c r="D6" s="34">
        <v>0.0175</v>
      </c>
      <c r="E6" s="34">
        <v>0.0148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5" t="s">
        <v>25</v>
      </c>
      <c r="B7" s="5" t="s">
        <v>26</v>
      </c>
      <c r="C7" s="10">
        <v>878.71</v>
      </c>
      <c r="D7" s="34">
        <v>0.0359</v>
      </c>
      <c r="E7" s="34">
        <v>0.0084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5" t="s">
        <v>27</v>
      </c>
      <c r="B8" s="5" t="s">
        <v>28</v>
      </c>
      <c r="C8" s="10">
        <v>1420.56</v>
      </c>
      <c r="D8" s="34">
        <v>0.0214</v>
      </c>
      <c r="E8" s="34">
        <v>0.0148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5" t="s">
        <v>29</v>
      </c>
      <c r="B9" s="5" t="s">
        <v>30</v>
      </c>
      <c r="C9" s="10">
        <v>1327.66</v>
      </c>
      <c r="D9" s="34">
        <v>0.0541</v>
      </c>
      <c r="E9" s="34">
        <v>0.016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5" t="s">
        <v>31</v>
      </c>
      <c r="B10" s="5" t="s">
        <v>32</v>
      </c>
      <c r="C10" s="10">
        <v>1456.17</v>
      </c>
      <c r="D10" s="34">
        <v>0.1006</v>
      </c>
      <c r="E10" s="34">
        <v>0.0183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5" t="s">
        <v>33</v>
      </c>
      <c r="B11" s="5" t="s">
        <v>34</v>
      </c>
      <c r="C11" s="10">
        <v>1728.12</v>
      </c>
      <c r="D11" s="34">
        <v>0.0911</v>
      </c>
      <c r="E11" s="34">
        <v>0.0212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5" t="s">
        <v>35</v>
      </c>
      <c r="B12" s="5" t="s">
        <v>36</v>
      </c>
      <c r="C12" s="10">
        <v>1858.72</v>
      </c>
      <c r="D12" s="34">
        <v>0.0411</v>
      </c>
      <c r="E12" s="34">
        <v>0.0303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5" t="s">
        <v>37</v>
      </c>
      <c r="B13" s="5" t="s">
        <v>38</v>
      </c>
      <c r="C13" s="10">
        <v>1813.81</v>
      </c>
      <c r="D13" s="34">
        <v>0.0275</v>
      </c>
      <c r="E13" s="34">
        <v>0.0289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5" t="s">
        <v>39</v>
      </c>
      <c r="B14" s="5" t="s">
        <v>40</v>
      </c>
      <c r="C14" s="10">
        <v>908.9</v>
      </c>
      <c r="D14" s="34">
        <v>0.0798</v>
      </c>
      <c r="E14" s="34">
        <v>0.0153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5" t="s">
        <v>41</v>
      </c>
      <c r="B15" s="5" t="s">
        <v>42</v>
      </c>
      <c r="C15" s="10">
        <v>921.1</v>
      </c>
      <c r="D15" s="34">
        <v>0.0223</v>
      </c>
      <c r="E15" s="34">
        <v>0.0141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5" t="s">
        <v>43</v>
      </c>
      <c r="B16" s="5" t="s">
        <v>44</v>
      </c>
      <c r="C16" s="10">
        <v>922.22</v>
      </c>
      <c r="D16" s="34">
        <v>0.0384</v>
      </c>
      <c r="E16" s="34">
        <v>0.006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5" t="s">
        <v>45</v>
      </c>
      <c r="B17" s="5" t="s">
        <v>46</v>
      </c>
      <c r="C17" s="10">
        <v>1412.2</v>
      </c>
      <c r="D17" s="34">
        <v>0.102</v>
      </c>
      <c r="E17" s="34">
        <v>0.0162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5" t="s">
        <v>47</v>
      </c>
      <c r="B18" s="5" t="s">
        <v>48</v>
      </c>
      <c r="C18" s="10">
        <v>819.68</v>
      </c>
      <c r="D18" s="34">
        <v>0.024</v>
      </c>
      <c r="E18" s="34">
        <v>0.0114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5" t="s">
        <v>49</v>
      </c>
      <c r="B19" s="5" t="s">
        <v>50</v>
      </c>
      <c r="C19" s="10">
        <v>1095.53</v>
      </c>
      <c r="D19" s="34">
        <v>0.0276</v>
      </c>
      <c r="E19" s="34">
        <v>0.0172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5" t="s">
        <v>51</v>
      </c>
      <c r="B20" s="5" t="s">
        <v>52</v>
      </c>
      <c r="C20" s="10">
        <v>1641.41</v>
      </c>
      <c r="D20" s="34">
        <v>0.0348</v>
      </c>
      <c r="E20" s="34">
        <v>0.0254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5" t="s">
        <v>53</v>
      </c>
      <c r="B21" s="5" t="s">
        <v>54</v>
      </c>
      <c r="C21" s="10">
        <v>1556.39</v>
      </c>
      <c r="D21" s="34">
        <v>0.0195</v>
      </c>
      <c r="E21" s="34">
        <v>0.0244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5" t="s">
        <v>55</v>
      </c>
      <c r="B22" s="5" t="s">
        <v>56</v>
      </c>
      <c r="C22" s="10">
        <v>2035.81</v>
      </c>
      <c r="D22" s="34">
        <v>0.0244</v>
      </c>
      <c r="E22" s="34">
        <v>0.0302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5" t="s">
        <v>57</v>
      </c>
      <c r="B23" s="5" t="s">
        <v>58</v>
      </c>
      <c r="C23" s="10">
        <v>1971.42</v>
      </c>
      <c r="D23" s="34">
        <v>0.0236</v>
      </c>
      <c r="E23" s="34">
        <v>0.0303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5" t="s">
        <v>59</v>
      </c>
      <c r="B24" s="5" t="s">
        <v>60</v>
      </c>
      <c r="C24" s="10">
        <v>1761.14</v>
      </c>
      <c r="D24" s="34">
        <v>0.0303</v>
      </c>
      <c r="E24" s="34">
        <v>0.023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5" t="s">
        <v>61</v>
      </c>
      <c r="B25" s="5" t="s">
        <v>62</v>
      </c>
      <c r="C25" s="10">
        <v>1135.46</v>
      </c>
      <c r="D25" s="34">
        <v>0.042</v>
      </c>
      <c r="E25" s="34">
        <v>0.0133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 t="s">
        <v>63</v>
      </c>
      <c r="B26" s="5" t="s">
        <v>64</v>
      </c>
      <c r="C26" s="10">
        <v>1844.34</v>
      </c>
      <c r="D26" s="34">
        <v>0.0214</v>
      </c>
      <c r="E26" s="34">
        <v>0.0288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5" t="s">
        <v>65</v>
      </c>
      <c r="B27" s="5" t="s">
        <v>66</v>
      </c>
      <c r="C27" s="10">
        <v>1490.37</v>
      </c>
      <c r="D27" s="34">
        <v>0.0395</v>
      </c>
      <c r="E27" s="34">
        <v>0.0249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5" t="s">
        <v>67</v>
      </c>
      <c r="B28" s="5" t="s">
        <v>68</v>
      </c>
      <c r="C28" s="10">
        <v>1494.89</v>
      </c>
      <c r="D28" s="34">
        <v>0.0233</v>
      </c>
      <c r="E28" s="34">
        <v>0.0237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5" t="s">
        <v>69</v>
      </c>
      <c r="B29" s="5" t="s">
        <v>132</v>
      </c>
      <c r="C29" s="10">
        <v>1146.39</v>
      </c>
      <c r="D29" s="34">
        <v>0.0294</v>
      </c>
      <c r="E29" s="34">
        <v>0.0192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5" t="s">
        <v>70</v>
      </c>
      <c r="B30" s="5" t="s">
        <v>70</v>
      </c>
      <c r="C30" s="10">
        <v>1363</v>
      </c>
      <c r="D30" s="34">
        <v>0.0305</v>
      </c>
      <c r="E30" s="34">
        <v>0.0198</v>
      </c>
      <c r="F30" s="11"/>
      <c r="G30" s="35"/>
      <c r="H30" s="35"/>
      <c r="I30" s="35"/>
      <c r="J30" s="35"/>
      <c r="K30" s="35"/>
      <c r="L30" s="11"/>
      <c r="M30" s="11"/>
      <c r="N30" s="11"/>
      <c r="O30" s="11"/>
      <c r="P30" s="1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Christensen</cp:lastModifiedBy>
  <cp:lastPrinted>2004-01-30T21:29:15Z</cp:lastPrinted>
  <dcterms:created xsi:type="dcterms:W3CDTF">2003-02-27T15:36:38Z</dcterms:created>
  <dcterms:modified xsi:type="dcterms:W3CDTF">2008-09-16T15:01:08Z</dcterms:modified>
  <cp:category/>
  <cp:version/>
  <cp:contentType/>
  <cp:contentStatus/>
</cp:coreProperties>
</file>